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27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E12" i="1"/>
  <c r="E14" i="1"/>
  <c r="E16" i="1"/>
  <c r="E17" i="1"/>
  <c r="E20" i="1"/>
  <c r="E22" i="1"/>
  <c r="E27" i="1"/>
  <c r="E29" i="1"/>
  <c r="A30" i="1"/>
  <c r="A31" i="1" s="1"/>
  <c r="E30" i="1"/>
  <c r="E33" i="1"/>
  <c r="A34" i="1"/>
  <c r="A35" i="1" s="1"/>
  <c r="A37" i="1" s="1"/>
  <c r="A38" i="1" s="1"/>
  <c r="A39" i="1" s="1"/>
  <c r="A40" i="1" s="1"/>
  <c r="A41" i="1" s="1"/>
  <c r="A42" i="1" s="1"/>
  <c r="E34" i="1"/>
  <c r="E37" i="1"/>
  <c r="E38" i="1"/>
  <c r="E40" i="1"/>
  <c r="A45" i="1"/>
  <c r="A46" i="1" s="1"/>
  <c r="A47" i="1" s="1"/>
  <c r="A48" i="1" s="1"/>
  <c r="E45" i="1"/>
  <c r="E46" i="1"/>
  <c r="E47" i="1"/>
  <c r="E48" i="1"/>
  <c r="A51" i="1"/>
  <c r="A53" i="1"/>
  <c r="A54" i="1" s="1"/>
  <c r="A55" i="1" s="1"/>
  <c r="A58" i="1"/>
  <c r="A59" i="1" s="1"/>
  <c r="E58" i="1"/>
  <c r="E59" i="1"/>
  <c r="A62" i="1"/>
  <c r="A63" i="1"/>
  <c r="A64" i="1" s="1"/>
  <c r="E66" i="1"/>
  <c r="A67" i="1"/>
</calcChain>
</file>

<file path=xl/sharedStrings.xml><?xml version="1.0" encoding="utf-8"?>
<sst xmlns="http://schemas.openxmlformats.org/spreadsheetml/2006/main" count="179" uniqueCount="101">
  <si>
    <t>L.P</t>
  </si>
  <si>
    <t>Podstawa</t>
  </si>
  <si>
    <t>Opis</t>
  </si>
  <si>
    <t>j.m.</t>
  </si>
  <si>
    <t>ilość</t>
  </si>
  <si>
    <t>Cena jedn.</t>
  </si>
  <si>
    <t>Wartość</t>
  </si>
  <si>
    <t>Roboty przygotowawcze</t>
  </si>
  <si>
    <t xml:space="preserve"> 01.02.01</t>
  </si>
  <si>
    <t>Ścinanie i karczowanie drzew o średnicy  36cm</t>
  </si>
  <si>
    <t>szt.</t>
  </si>
  <si>
    <t>Ścinanie drzew piłą mechaniczną , średnica drzew 26-35cm</t>
  </si>
  <si>
    <t>Mechaniczne karczowanie pni o średnicy 105cm</t>
  </si>
  <si>
    <t>m</t>
  </si>
  <si>
    <t>Wywiezienie dłużyc na odl 1km</t>
  </si>
  <si>
    <t>m-p</t>
  </si>
  <si>
    <t>Wywiezienie karpiny</t>
  </si>
  <si>
    <t>Wywiezienie gałęzi</t>
  </si>
  <si>
    <t>Roboty rozbiórkowe</t>
  </si>
  <si>
    <t>01.02.04</t>
  </si>
  <si>
    <t>Rozebranie nawierzchni z płyt żelbetowych pełnych o powierzchni pow. 3m2</t>
  </si>
  <si>
    <t>m2</t>
  </si>
  <si>
    <t>Rozebranie nawierzchni z płyt chodnikowych 35*35*6</t>
  </si>
  <si>
    <t>Rozebranie krawężników betonowych na podsypce cem.- piaskowej:                                                jezdnia ulicy-129,74*2=259,48m;                                                                krawężnik ul.Kaczorska -11+8,8=19,8m; zakończenie chodnika, ścieżki- 5*4+6=26m</t>
  </si>
  <si>
    <t>Rozebranie ław pod krawężnikami</t>
  </si>
  <si>
    <t>m3</t>
  </si>
  <si>
    <t>Rozebranie obrzeży bet. 30*8 na podsypce piaskowej</t>
  </si>
  <si>
    <t>Rozebranie chodnika z kostki brukowej betonowej  na podsypce cem.-piaskowej: km 0+000 do km 0+005=18,5m2,                                           km 0+224,40 do km 0+229,20=11,40m2</t>
  </si>
  <si>
    <t>Rozebranie chodnika z masy min.-asfaltowej gr. 8cm, strona lewa: 29,7*2+41,7*2+74,5*2+41*2+24*2-4,5*2;             strona prawa:16,5*2+89</t>
  </si>
  <si>
    <t>Rozebranie nawierzchni z betonu asfaltowego gr. 8cm( ul.Kaczorska)</t>
  </si>
  <si>
    <t>Rozebranie podbudowy z kruszywa łamanego gr. w-wy 20cm(ul.Kaczorska)</t>
  </si>
  <si>
    <t>Rozebranie podbudowy z brukowca gr. 18cm</t>
  </si>
  <si>
    <t>Rozebranie nawierzchni z betonu asfaltowego gr. 20cm (3,5*0,2)=0,7</t>
  </si>
  <si>
    <t>Wywiezienie gruzu z rozbiórki na odl. do 5km: 5,78*0,06+305,28*0,3*0,15+12,2+0,3*0,08*565,2+18,3*0,08+534,8*0,08+8,20*0,08+8,2*0,2+0,7*0,18+0,7*0,2</t>
  </si>
  <si>
    <t>Krawężniki</t>
  </si>
  <si>
    <t>08.01.01b</t>
  </si>
  <si>
    <t>Wykonanie rowka pod krawężnik ( poszerzenie istniejącego pozostałego po robotach rozbiórkowych) 294,7*0,15*0,2</t>
  </si>
  <si>
    <t xml:space="preserve">Wykonanie ławy betonowej C12/15 pod  krawężnikiem </t>
  </si>
  <si>
    <t>Ustawienie krawężników na podsypce cem. - piaskowej z wypełnieniem spoin zaprawą cementową</t>
  </si>
  <si>
    <t>Chodnik</t>
  </si>
  <si>
    <t>08.03.01</t>
  </si>
  <si>
    <r>
      <rPr>
        <sz val="11"/>
        <color theme="1"/>
        <rFont val="Calibri"/>
        <family val="2"/>
        <charset val="238"/>
        <scheme val="minor"/>
      </rPr>
      <t xml:space="preserve">Wykonanie rowka pod obrzeżem  30*30, grunt . Kat.III ;                                                                                         strona lewa: 36,5+28,2+41,8*2+74,5*2+(40-4,5)*2+27,2+26,4 ;                                                     strona prawa: 17,10+16,10+46,7+41                                   </t>
    </r>
  </si>
  <si>
    <t>Wykonanie ławy betonowej C12/15 pod obrzeżem,(0,23*0,1+0,16*0,1)</t>
  </si>
  <si>
    <t>Ustawienie obrzeży betonowych 8*30 na podsypce cem.piaskowej, spoiny wypełnione zaprawą cementową</t>
  </si>
  <si>
    <t>02.01.01</t>
  </si>
  <si>
    <t>Roboty ziemne wykonywane koparka podsiębierną 0,15m3 z transportem urobku na 5km ( koryto pod chodnikiem)0,15*439,47=66m3</t>
  </si>
  <si>
    <t>04.01.01</t>
  </si>
  <si>
    <t>Ręczne profilowanie i zagęszczanie podłoża , gr. kat. III; chodnik strona lewa: 18,3-4,9*0,15 + 1*1*0,5 +29,7*2 +41,8*2+74,5*2+41*2+23,7*2</t>
  </si>
  <si>
    <t>04.04.00</t>
  </si>
  <si>
    <t>Wykonanie podbudowy z kruszywa łamanego stabilizowanego mechanicznie gr. 10cm(chodnik)</t>
  </si>
  <si>
    <t>Wykonanie podbudowy z kruszywa łamanego stabilizowanego mechanicznie gr. 15cm ( ścieżka rowerowa)</t>
  </si>
  <si>
    <t>Wykonanie nawierzchni z kostki brukowej betonowej szarej gr. 8cm, na podsypce cem.-piaskowej</t>
  </si>
  <si>
    <t>04.03.01</t>
  </si>
  <si>
    <t>Skropienie mechaniczne  w-w konstrukcyjnych bitumicznych (2 krotne)</t>
  </si>
  <si>
    <t>05.03.05a</t>
  </si>
  <si>
    <t>Wykonanie w-wy ścieralnej nawierzchni z betonu asfaltowego AC8S, gr. w-wy 4cm, dowóz z odl.do 5km</t>
  </si>
  <si>
    <t>Jezdnia w ulicy</t>
  </si>
  <si>
    <t>05.03.11</t>
  </si>
  <si>
    <t>Frezowanie nawierzchni asfaltowych na zimno śr. gr w-wy 8cm z odwiezieniem urobku na plac składowania do 10km</t>
  </si>
  <si>
    <t>04.08.01</t>
  </si>
  <si>
    <t>Wyrównanie podbudowy mieszanką min.-bitumiczną z dowozem do 5km , AC8P, średnia gr. warstwy 3cm (75kg/m2)</t>
  </si>
  <si>
    <t>t</t>
  </si>
  <si>
    <t>05.03.13a</t>
  </si>
  <si>
    <t>Wykonanie nawierzchni z mieszanki SMA8 gr. 5cm, dowóz z odl.do 5km</t>
  </si>
  <si>
    <t>Oczyszczenie w-w konstrukcyjnych bitumicznych mechanicznie</t>
  </si>
  <si>
    <t>Podbudowa w miejscach przekopów w jezdni</t>
  </si>
  <si>
    <t>Rozebranie podbudowy z kruszywa łamanego gr. w-wy 20cm</t>
  </si>
  <si>
    <t>Ręczne wykonanie koryta wraz z profilowaniem i zagęszczaniem gł.koryta 20cm</t>
  </si>
  <si>
    <t>Ręczne wykonanie koryta wraz z profilowaniem i zagęszczaniem gł.koryta 50cm na poszerzeniu (strona lewa km  0+074 do km 0+120,30), 46,3*0,2=9,26m2</t>
  </si>
  <si>
    <t>04.04.02</t>
  </si>
  <si>
    <t>Wykonanie podbudowy z kruszywa łamanego stabilizowanego mechanicznie gr. 20cm</t>
  </si>
  <si>
    <t>04.07.01a</t>
  </si>
  <si>
    <t>Wykonanie podbudowy z betonu asfaltowego AC22P, gr. w-wy 8cm, dowóz z odl.do 5km</t>
  </si>
  <si>
    <t>Skropienie mechaniczne  w-w konstrukcyjnych bitumicznych (1 krotne)</t>
  </si>
  <si>
    <t>Ścieki</t>
  </si>
  <si>
    <t>08.05.06a</t>
  </si>
  <si>
    <r>
      <t>Wykonanie ławy betonowej C12/15 pod ściekiem : ława na podbudowie z betonu asfaltowego - (129,74*2-46)*0,25*0,10=</t>
    </r>
    <r>
      <rPr>
        <b/>
        <sz val="11"/>
        <color theme="1"/>
        <rFont val="Calibri"/>
        <family val="2"/>
        <charset val="238"/>
        <scheme val="minor"/>
      </rPr>
      <t>5,34m3</t>
    </r>
    <r>
      <rPr>
        <sz val="11"/>
        <color theme="1"/>
        <rFont val="Calibri"/>
        <family val="2"/>
        <charset val="238"/>
        <scheme val="minor"/>
      </rPr>
      <t>; ława  strona prawa od km 0+074 do km 0+120,00) - 46*0,25*0,27=</t>
    </r>
    <r>
      <rPr>
        <b/>
        <sz val="11"/>
        <color theme="1"/>
        <rFont val="Calibri"/>
        <family val="2"/>
        <charset val="238"/>
        <scheme val="minor"/>
      </rPr>
      <t>3,10m4</t>
    </r>
    <r>
      <rPr>
        <sz val="11"/>
        <color theme="1"/>
        <rFont val="Calibri"/>
        <family val="2"/>
        <charset val="238"/>
        <scheme val="minor"/>
      </rPr>
      <t/>
    </r>
  </si>
  <si>
    <t>m4</t>
  </si>
  <si>
    <t>Ułożenie ścieków z kostki brukowej betonowej gr.8cm na podsypce cem. - piaskowej</t>
  </si>
  <si>
    <t>Rozebranie nawierzchni z betonu asfaltowego gr. 12cm ( na szerokości projektowanego ścieku przykrawężnikowego)</t>
  </si>
  <si>
    <t>Roboty uzupełniające</t>
  </si>
  <si>
    <t>05.04.00</t>
  </si>
  <si>
    <t>Regulacja pionowa kratek ściekowych</t>
  </si>
  <si>
    <t>Regulacja pionowa studzienek rewizyjnych</t>
  </si>
  <si>
    <t>Regulacja pionowa studzienek dla zaworów wodociągowych i gazowych</t>
  </si>
  <si>
    <t>Regulacja pionowa studzienek telefonicznych</t>
  </si>
  <si>
    <t>Oznakowanie</t>
  </si>
  <si>
    <t>07.01.01</t>
  </si>
  <si>
    <t xml:space="preserve">Malowanie pasów na przejściach dla pieszych </t>
  </si>
  <si>
    <t>07.02.01</t>
  </si>
  <si>
    <t xml:space="preserve">Ustawienie słupków z rur stalowych o śr. 70mm z przymocowaniem tarcz znaków dużych  drogowych </t>
  </si>
  <si>
    <t xml:space="preserve">Obsługa geodezyjna , inwetaryzacja </t>
  </si>
  <si>
    <t xml:space="preserve">Obsługa geodezyjna , inwetaryzacja powykonawcza </t>
  </si>
  <si>
    <t>kpl.</t>
  </si>
  <si>
    <t>Zieleń</t>
  </si>
  <si>
    <t>Wykonanie trawników dywanowych siewem (bez nawożenia, z przygotowaniem terenu pod siew trawy polegający na pracy glebogryzarki, oczyszczeniu z resztek budowlanych, kamieni,   zwałowaniu terenu przed i po wysianiu nasion i zagrabieniu nasion po siewie);                               strona lewa:145+34+253+40+401+82*1+160*1;    strona prawa:14*3+40*3</t>
  </si>
  <si>
    <t>Razem:</t>
  </si>
  <si>
    <t>Razem z VAT 23%:</t>
  </si>
  <si>
    <t>Załącznik nr 4 do SIWZ</t>
  </si>
  <si>
    <t>Kosztorys ofertowy</t>
  </si>
  <si>
    <t>Przebudowa ulicy Młodych od ul. Okólnej w kierunku torów kolejowych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</si>
</sst>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"/>
      <name val="Arial Narrow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2" fillId="0" borderId="1" xfId="0" applyFont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2" fontId="2" fillId="0" borderId="2" xfId="0" applyNumberFormat="1" applyFont="1" applyBorder="1"/>
    <xf numFmtId="2" fontId="2" fillId="0" borderId="3" xfId="0" applyNumberFormat="1" applyFont="1" applyBorder="1" applyAlignment="1">
      <alignment horizontal="center"/>
    </xf>
    <xf numFmtId="0" fontId="0" fillId="2" borderId="4" xfId="0" applyFill="1" applyBorder="1" applyAlignment="1">
      <alignment wrapText="1"/>
    </xf>
    <xf numFmtId="49" fontId="0" fillId="2" borderId="4" xfId="0" applyNumberForma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2" fontId="0" fillId="2" borderId="4" xfId="0" applyNumberFormat="1" applyFill="1" applyBorder="1" applyAlignment="1">
      <alignment wrapText="1"/>
    </xf>
    <xf numFmtId="2" fontId="0" fillId="2" borderId="4" xfId="0" applyNumberForma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49" fontId="3" fillId="0" borderId="5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wrapText="1"/>
    </xf>
    <xf numFmtId="2" fontId="3" fillId="0" borderId="4" xfId="0" applyNumberFormat="1" applyFont="1" applyBorder="1" applyAlignment="1">
      <alignment horizontal="center" wrapText="1"/>
    </xf>
    <xf numFmtId="0" fontId="0" fillId="2" borderId="5" xfId="0" applyFill="1" applyBorder="1" applyAlignment="1">
      <alignment wrapText="1"/>
    </xf>
    <xf numFmtId="49" fontId="0" fillId="2" borderId="5" xfId="0" applyNumberForma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2" fontId="0" fillId="2" borderId="5" xfId="0" applyNumberFormat="1" applyFill="1" applyBorder="1" applyAlignment="1">
      <alignment wrapText="1"/>
    </xf>
    <xf numFmtId="0" fontId="0" fillId="0" borderId="5" xfId="0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2" fontId="0" fillId="0" borderId="5" xfId="0" applyNumberFormat="1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0" borderId="5" xfId="0" applyFill="1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4" xfId="0" applyNumberFormat="1" applyFill="1" applyBorder="1" applyAlignment="1">
      <alignment horizontal="center" wrapText="1"/>
    </xf>
    <xf numFmtId="0" fontId="0" fillId="0" borderId="5" xfId="0" applyFont="1" applyFill="1" applyBorder="1" applyAlignment="1">
      <alignment wrapText="1"/>
    </xf>
    <xf numFmtId="2" fontId="0" fillId="0" borderId="5" xfId="0" applyNumberForma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49" fontId="3" fillId="0" borderId="5" xfId="0" applyNumberFormat="1" applyFont="1" applyFill="1" applyBorder="1" applyAlignment="1">
      <alignment horizontal="center" wrapText="1"/>
    </xf>
    <xf numFmtId="2" fontId="3" fillId="0" borderId="5" xfId="0" applyNumberFormat="1" applyFont="1" applyFill="1" applyBorder="1" applyAlignment="1">
      <alignment wrapText="1"/>
    </xf>
    <xf numFmtId="2" fontId="3" fillId="0" borderId="4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49" fontId="0" fillId="0" borderId="5" xfId="0" applyNumberFormat="1" applyFill="1" applyBorder="1" applyAlignment="1">
      <alignment horizontal="center" wrapText="1"/>
    </xf>
    <xf numFmtId="2" fontId="0" fillId="0" borderId="5" xfId="0" applyNumberFormat="1" applyFont="1" applyFill="1" applyBorder="1" applyAlignment="1">
      <alignment wrapText="1"/>
    </xf>
    <xf numFmtId="2" fontId="0" fillId="0" borderId="5" xfId="0" applyNumberFormat="1" applyBorder="1" applyAlignment="1">
      <alignment horizontal="center" wrapText="1"/>
    </xf>
    <xf numFmtId="2" fontId="0" fillId="2" borderId="5" xfId="0" applyNumberFormat="1" applyFill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2" fontId="4" fillId="0" borderId="5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wrapText="1"/>
    </xf>
    <xf numFmtId="2" fontId="2" fillId="0" borderId="6" xfId="0" applyNumberFormat="1" applyFont="1" applyBorder="1" applyAlignment="1">
      <alignment horizontal="left" wrapText="1"/>
    </xf>
    <xf numFmtId="2" fontId="2" fillId="0" borderId="7" xfId="0" applyNumberFormat="1" applyFont="1" applyBorder="1" applyAlignment="1">
      <alignment horizontal="left" wrapText="1"/>
    </xf>
    <xf numFmtId="2" fontId="2" fillId="0" borderId="5" xfId="0" applyNumberFormat="1" applyFont="1" applyBorder="1" applyAlignment="1">
      <alignment horizontal="center" wrapText="1"/>
    </xf>
    <xf numFmtId="0" fontId="0" fillId="0" borderId="8" xfId="0" applyFill="1" applyBorder="1" applyAlignment="1">
      <alignment wrapText="1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abSelected="1" workbookViewId="0">
      <selection activeCell="K9" sqref="K9"/>
    </sheetView>
  </sheetViews>
  <sheetFormatPr defaultRowHeight="15"/>
  <cols>
    <col min="1" max="1" width="5.140625" customWidth="1"/>
    <col min="2" max="2" width="13.7109375" customWidth="1"/>
    <col min="3" max="3" width="43.28515625" customWidth="1"/>
    <col min="4" max="4" width="6.7109375" customWidth="1"/>
    <col min="6" max="6" width="11.7109375" customWidth="1"/>
    <col min="7" max="7" width="12.85546875" customWidth="1"/>
  </cols>
  <sheetData>
    <row r="2" spans="1:7" s="61" customFormat="1">
      <c r="F2" s="61" t="s">
        <v>98</v>
      </c>
    </row>
    <row r="3" spans="1:7" s="61" customFormat="1"/>
    <row r="4" spans="1:7">
      <c r="C4" s="62" t="s">
        <v>99</v>
      </c>
    </row>
    <row r="5" spans="1:7">
      <c r="C5" s="62" t="s">
        <v>100</v>
      </c>
    </row>
    <row r="6" spans="1:7" ht="15.75" thickBot="1">
      <c r="B6" s="1"/>
      <c r="C6" s="2"/>
      <c r="E6" s="3"/>
      <c r="F6" s="3"/>
      <c r="G6" s="4"/>
    </row>
    <row r="7" spans="1:7" ht="15.75" thickBot="1">
      <c r="A7" s="5" t="s">
        <v>0</v>
      </c>
      <c r="B7" s="6" t="s">
        <v>1</v>
      </c>
      <c r="C7" s="7" t="s">
        <v>2</v>
      </c>
      <c r="D7" s="8" t="s">
        <v>3</v>
      </c>
      <c r="E7" s="9" t="s">
        <v>4</v>
      </c>
      <c r="F7" s="9" t="s">
        <v>5</v>
      </c>
      <c r="G7" s="10" t="s">
        <v>6</v>
      </c>
    </row>
    <row r="8" spans="1:7">
      <c r="A8" s="11"/>
      <c r="B8" s="12"/>
      <c r="C8" s="13" t="s">
        <v>7</v>
      </c>
      <c r="D8" s="11"/>
      <c r="E8" s="14"/>
      <c r="F8" s="14"/>
      <c r="G8" s="15"/>
    </row>
    <row r="9" spans="1:7">
      <c r="A9" s="16">
        <f>A8+1</f>
        <v>1</v>
      </c>
      <c r="B9" s="17" t="s">
        <v>8</v>
      </c>
      <c r="C9" s="16" t="s">
        <v>9</v>
      </c>
      <c r="D9" s="16" t="s">
        <v>10</v>
      </c>
      <c r="E9" s="18">
        <v>1</v>
      </c>
      <c r="F9" s="18"/>
      <c r="G9" s="19"/>
    </row>
    <row r="10" spans="1:7" ht="30">
      <c r="A10" s="16">
        <f>A9+1</f>
        <v>2</v>
      </c>
      <c r="B10" s="17" t="s">
        <v>8</v>
      </c>
      <c r="C10" s="16" t="s">
        <v>11</v>
      </c>
      <c r="D10" s="16" t="s">
        <v>10</v>
      </c>
      <c r="E10" s="18">
        <v>4</v>
      </c>
      <c r="F10" s="18"/>
      <c r="G10" s="19"/>
    </row>
    <row r="11" spans="1:7" ht="30">
      <c r="A11" s="16">
        <f t="shared" ref="A11:A12" si="0">A10+1</f>
        <v>3</v>
      </c>
      <c r="B11" s="17" t="s">
        <v>8</v>
      </c>
      <c r="C11" s="16" t="s">
        <v>12</v>
      </c>
      <c r="D11" s="16" t="s">
        <v>13</v>
      </c>
      <c r="E11" s="18">
        <v>1</v>
      </c>
      <c r="F11" s="18"/>
      <c r="G11" s="19"/>
    </row>
    <row r="12" spans="1:7">
      <c r="A12" s="16">
        <f t="shared" si="0"/>
        <v>4</v>
      </c>
      <c r="B12" s="17" t="s">
        <v>8</v>
      </c>
      <c r="C12" s="16" t="s">
        <v>14</v>
      </c>
      <c r="D12" s="16" t="s">
        <v>15</v>
      </c>
      <c r="E12" s="18">
        <f>0.24*5</f>
        <v>1.2</v>
      </c>
      <c r="F12" s="18"/>
      <c r="G12" s="19"/>
    </row>
    <row r="13" spans="1:7">
      <c r="A13" s="16"/>
      <c r="B13" s="17" t="s">
        <v>8</v>
      </c>
      <c r="C13" s="16" t="s">
        <v>16</v>
      </c>
      <c r="D13" s="16" t="s">
        <v>15</v>
      </c>
      <c r="E13" s="18">
        <v>3.3</v>
      </c>
      <c r="F13" s="18"/>
      <c r="G13" s="19"/>
    </row>
    <row r="14" spans="1:7">
      <c r="A14" s="16">
        <f>A12+1</f>
        <v>5</v>
      </c>
      <c r="B14" s="17" t="s">
        <v>8</v>
      </c>
      <c r="C14" s="16" t="s">
        <v>17</v>
      </c>
      <c r="D14" s="16" t="s">
        <v>15</v>
      </c>
      <c r="E14" s="18">
        <f>0.42*5</f>
        <v>2.1</v>
      </c>
      <c r="F14" s="18"/>
      <c r="G14" s="19"/>
    </row>
    <row r="15" spans="1:7">
      <c r="A15" s="20"/>
      <c r="B15" s="21"/>
      <c r="C15" s="22" t="s">
        <v>18</v>
      </c>
      <c r="D15" s="20"/>
      <c r="E15" s="23"/>
      <c r="F15" s="23"/>
      <c r="G15" s="15"/>
    </row>
    <row r="16" spans="1:7" ht="30">
      <c r="A16" s="24">
        <f>A14+1</f>
        <v>6</v>
      </c>
      <c r="B16" s="25" t="s">
        <v>19</v>
      </c>
      <c r="C16" s="24" t="s">
        <v>20</v>
      </c>
      <c r="D16" s="24" t="s">
        <v>21</v>
      </c>
      <c r="E16" s="26">
        <f>5*3*1.5</f>
        <v>22.5</v>
      </c>
      <c r="F16" s="26"/>
      <c r="G16" s="27"/>
    </row>
    <row r="17" spans="1:7" ht="30">
      <c r="A17" s="24">
        <f>A16+1</f>
        <v>7</v>
      </c>
      <c r="B17" s="25" t="s">
        <v>19</v>
      </c>
      <c r="C17" s="24" t="s">
        <v>22</v>
      </c>
      <c r="D17" s="24" t="s">
        <v>21</v>
      </c>
      <c r="E17" s="26">
        <f>33*0.35*0.5</f>
        <v>5.7749999999999995</v>
      </c>
      <c r="F17" s="26"/>
      <c r="G17" s="27"/>
    </row>
    <row r="18" spans="1:7" ht="75">
      <c r="A18" s="24">
        <f t="shared" ref="A18:A55" si="1">A17+1</f>
        <v>8</v>
      </c>
      <c r="B18" s="25" t="s">
        <v>19</v>
      </c>
      <c r="C18" s="24" t="s">
        <v>23</v>
      </c>
      <c r="D18" s="24" t="s">
        <v>13</v>
      </c>
      <c r="E18" s="26">
        <v>305.27999999999997</v>
      </c>
      <c r="F18" s="26"/>
      <c r="G18" s="27"/>
    </row>
    <row r="19" spans="1:7">
      <c r="A19" s="24">
        <f t="shared" si="1"/>
        <v>9</v>
      </c>
      <c r="B19" s="25" t="s">
        <v>19</v>
      </c>
      <c r="C19" s="24" t="s">
        <v>24</v>
      </c>
      <c r="D19" s="24" t="s">
        <v>25</v>
      </c>
      <c r="E19" s="26">
        <v>12.2</v>
      </c>
      <c r="F19" s="26"/>
      <c r="G19" s="27"/>
    </row>
    <row r="20" spans="1:7" ht="30">
      <c r="A20" s="24">
        <f t="shared" si="1"/>
        <v>10</v>
      </c>
      <c r="B20" s="25" t="s">
        <v>19</v>
      </c>
      <c r="C20" s="24" t="s">
        <v>26</v>
      </c>
      <c r="D20" s="24" t="s">
        <v>13</v>
      </c>
      <c r="E20" s="26">
        <f>444.5+120.7</f>
        <v>565.20000000000005</v>
      </c>
      <c r="F20" s="26"/>
      <c r="G20" s="27"/>
    </row>
    <row r="21" spans="1:7" ht="60">
      <c r="A21" s="24">
        <f t="shared" si="1"/>
        <v>11</v>
      </c>
      <c r="B21" s="25" t="s">
        <v>19</v>
      </c>
      <c r="C21" s="24" t="s">
        <v>27</v>
      </c>
      <c r="D21" s="24" t="s">
        <v>21</v>
      </c>
      <c r="E21" s="26">
        <v>29.9</v>
      </c>
      <c r="F21" s="26"/>
      <c r="G21" s="27"/>
    </row>
    <row r="22" spans="1:7" ht="60">
      <c r="A22" s="28">
        <f t="shared" si="1"/>
        <v>12</v>
      </c>
      <c r="B22" s="25" t="s">
        <v>19</v>
      </c>
      <c r="C22" s="28" t="s">
        <v>28</v>
      </c>
      <c r="D22" s="28" t="s">
        <v>21</v>
      </c>
      <c r="E22" s="29">
        <f>29.7*2+41.7*2+74.5*2+41*2+24*2-4.5*2+16.5*2+89</f>
        <v>534.79999999999995</v>
      </c>
      <c r="F22" s="29"/>
      <c r="G22" s="30"/>
    </row>
    <row r="23" spans="1:7" ht="30">
      <c r="A23" s="28">
        <f>A22+1</f>
        <v>13</v>
      </c>
      <c r="B23" s="25" t="s">
        <v>19</v>
      </c>
      <c r="C23" s="28" t="s">
        <v>29</v>
      </c>
      <c r="D23" s="28" t="s">
        <v>25</v>
      </c>
      <c r="E23" s="29">
        <v>8.1999999999999993</v>
      </c>
      <c r="F23" s="29"/>
      <c r="G23" s="30"/>
    </row>
    <row r="24" spans="1:7" ht="30">
      <c r="A24" s="28">
        <f t="shared" si="1"/>
        <v>14</v>
      </c>
      <c r="B24" s="25" t="s">
        <v>19</v>
      </c>
      <c r="C24" s="31" t="s">
        <v>30</v>
      </c>
      <c r="D24" s="28" t="s">
        <v>21</v>
      </c>
      <c r="E24" s="29">
        <v>8.1999999999999993</v>
      </c>
      <c r="F24" s="29"/>
      <c r="G24" s="32"/>
    </row>
    <row r="25" spans="1:7">
      <c r="A25" s="28">
        <f t="shared" si="1"/>
        <v>15</v>
      </c>
      <c r="B25" s="25" t="s">
        <v>19</v>
      </c>
      <c r="C25" s="31" t="s">
        <v>31</v>
      </c>
      <c r="D25" s="28" t="s">
        <v>21</v>
      </c>
      <c r="E25" s="29">
        <v>0.7</v>
      </c>
      <c r="F25" s="29"/>
      <c r="G25" s="32"/>
    </row>
    <row r="26" spans="1:7" ht="30">
      <c r="A26" s="28">
        <f t="shared" si="1"/>
        <v>16</v>
      </c>
      <c r="B26" s="25" t="s">
        <v>19</v>
      </c>
      <c r="C26" s="31" t="s">
        <v>32</v>
      </c>
      <c r="D26" s="28" t="s">
        <v>21</v>
      </c>
      <c r="E26" s="29">
        <v>0.7</v>
      </c>
      <c r="F26" s="29"/>
      <c r="G26" s="32"/>
    </row>
    <row r="27" spans="1:7" ht="60">
      <c r="A27" s="28">
        <f t="shared" si="1"/>
        <v>17</v>
      </c>
      <c r="B27" s="25" t="s">
        <v>19</v>
      </c>
      <c r="C27" s="28" t="s">
        <v>33</v>
      </c>
      <c r="D27" s="28" t="s">
        <v>25</v>
      </c>
      <c r="E27" s="29">
        <f>5.78*0.06+305.28*0.3*0.15+12.2+0.3*0.08*565.2+18.3*0.08+534.8*0.08+8.2*0.08+8.2*0.2+0.7*0.18+0.7*0.2</f>
        <v>86.659199999999998</v>
      </c>
      <c r="F27" s="29"/>
      <c r="G27" s="30"/>
    </row>
    <row r="28" spans="1:7">
      <c r="A28" s="20"/>
      <c r="B28" s="21"/>
      <c r="C28" s="22" t="s">
        <v>34</v>
      </c>
      <c r="D28" s="20"/>
      <c r="E28" s="23"/>
      <c r="F28" s="23"/>
      <c r="G28" s="15"/>
    </row>
    <row r="29" spans="1:7" ht="45">
      <c r="A29" s="33">
        <v>18</v>
      </c>
      <c r="B29" s="34" t="s">
        <v>35</v>
      </c>
      <c r="C29" s="33" t="s">
        <v>36</v>
      </c>
      <c r="D29" s="33" t="s">
        <v>25</v>
      </c>
      <c r="E29" s="35">
        <f>305.28*0.15*0.2</f>
        <v>9.1583999999999985</v>
      </c>
      <c r="F29" s="35"/>
      <c r="G29" s="36"/>
    </row>
    <row r="30" spans="1:7" ht="30">
      <c r="A30" s="16">
        <f>A29+1</f>
        <v>19</v>
      </c>
      <c r="B30" s="34" t="s">
        <v>35</v>
      </c>
      <c r="C30" s="16" t="s">
        <v>37</v>
      </c>
      <c r="D30" s="16" t="s">
        <v>25</v>
      </c>
      <c r="E30" s="18">
        <f>305.28*(0.3*0.15+0.23*0.15)</f>
        <v>24.269759999999998</v>
      </c>
      <c r="F30" s="18"/>
      <c r="G30" s="19"/>
    </row>
    <row r="31" spans="1:7" ht="45">
      <c r="A31" s="16">
        <f>A30+1</f>
        <v>20</v>
      </c>
      <c r="B31" s="34" t="s">
        <v>35</v>
      </c>
      <c r="C31" s="16" t="s">
        <v>38</v>
      </c>
      <c r="D31" s="16" t="s">
        <v>13</v>
      </c>
      <c r="E31" s="18">
        <v>305.27999999999997</v>
      </c>
      <c r="F31" s="18"/>
      <c r="G31" s="19"/>
    </row>
    <row r="32" spans="1:7">
      <c r="A32" s="37"/>
      <c r="B32" s="38"/>
      <c r="C32" s="22" t="s">
        <v>39</v>
      </c>
      <c r="D32" s="20"/>
      <c r="E32" s="23"/>
      <c r="F32" s="23"/>
      <c r="G32" s="39"/>
    </row>
    <row r="33" spans="1:7" ht="75">
      <c r="A33" s="40">
        <v>21</v>
      </c>
      <c r="B33" s="41" t="s">
        <v>40</v>
      </c>
      <c r="C33" s="31" t="s">
        <v>41</v>
      </c>
      <c r="D33" s="31" t="s">
        <v>13</v>
      </c>
      <c r="E33" s="42">
        <f>36.5+28.2+41.8*2+74.5*2+(40-4.5)*2+27.2+26.4+17.1+16.1+46.7+41</f>
        <v>542.79999999999995</v>
      </c>
      <c r="F33" s="42"/>
      <c r="G33" s="36"/>
    </row>
    <row r="34" spans="1:7" ht="30">
      <c r="A34" s="40">
        <f>A33+1</f>
        <v>22</v>
      </c>
      <c r="B34" s="41" t="s">
        <v>40</v>
      </c>
      <c r="C34" s="24" t="s">
        <v>42</v>
      </c>
      <c r="D34" s="24" t="s">
        <v>25</v>
      </c>
      <c r="E34" s="26">
        <f>(0.23*0.1+0.16*0.1)*542.8</f>
        <v>21.169200000000004</v>
      </c>
      <c r="F34" s="26"/>
      <c r="G34" s="27"/>
    </row>
    <row r="35" spans="1:7" ht="45">
      <c r="A35" s="24">
        <f t="shared" ref="A35:A42" si="2">A34+1</f>
        <v>23</v>
      </c>
      <c r="B35" s="41" t="s">
        <v>40</v>
      </c>
      <c r="C35" s="24" t="s">
        <v>43</v>
      </c>
      <c r="D35" s="24" t="s">
        <v>13</v>
      </c>
      <c r="E35" s="26">
        <v>542.79999999999995</v>
      </c>
      <c r="F35" s="26"/>
      <c r="G35" s="27"/>
    </row>
    <row r="36" spans="1:7" ht="60">
      <c r="A36" s="24"/>
      <c r="B36" s="41" t="s">
        <v>44</v>
      </c>
      <c r="C36" s="24" t="s">
        <v>45</v>
      </c>
      <c r="D36" s="24" t="s">
        <v>25</v>
      </c>
      <c r="E36" s="26">
        <v>66</v>
      </c>
      <c r="F36" s="26"/>
      <c r="G36" s="27"/>
    </row>
    <row r="37" spans="1:7" ht="45">
      <c r="A37" s="24">
        <f>A35+1</f>
        <v>24</v>
      </c>
      <c r="B37" s="25" t="s">
        <v>46</v>
      </c>
      <c r="C37" s="28" t="s">
        <v>47</v>
      </c>
      <c r="D37" s="28" t="s">
        <v>21</v>
      </c>
      <c r="E37" s="29">
        <f>18.3-4.9*0.15 + 1*1*0.5 +29.7*2 +41.8*2+74.5*2+41*2+23.7*2</f>
        <v>439.46499999999997</v>
      </c>
      <c r="F37" s="29"/>
      <c r="G37" s="30"/>
    </row>
    <row r="38" spans="1:7" ht="45">
      <c r="A38" s="24">
        <f t="shared" si="2"/>
        <v>25</v>
      </c>
      <c r="B38" s="41" t="s">
        <v>48</v>
      </c>
      <c r="C38" s="24" t="s">
        <v>49</v>
      </c>
      <c r="D38" s="24" t="s">
        <v>21</v>
      </c>
      <c r="E38" s="29">
        <f t="shared" ref="E38:E40" si="3">18.3-4.9*0.15 + 1*1*0.5 +29.7*2 +41.8*2+74.5*2+41*2+23.7*2</f>
        <v>439.46499999999997</v>
      </c>
      <c r="F38" s="26"/>
      <c r="G38" s="27"/>
    </row>
    <row r="39" spans="1:7" ht="45">
      <c r="A39" s="24">
        <f t="shared" si="2"/>
        <v>26</v>
      </c>
      <c r="B39" s="41" t="s">
        <v>48</v>
      </c>
      <c r="C39" s="24" t="s">
        <v>50</v>
      </c>
      <c r="D39" s="24" t="s">
        <v>21</v>
      </c>
      <c r="E39" s="29">
        <v>96</v>
      </c>
      <c r="F39" s="26"/>
      <c r="G39" s="27"/>
    </row>
    <row r="40" spans="1:7" ht="45">
      <c r="A40" s="24">
        <f t="shared" si="2"/>
        <v>27</v>
      </c>
      <c r="B40" s="25"/>
      <c r="C40" s="24" t="s">
        <v>51</v>
      </c>
      <c r="D40" s="24" t="s">
        <v>21</v>
      </c>
      <c r="E40" s="29">
        <f t="shared" si="3"/>
        <v>439.46499999999997</v>
      </c>
      <c r="F40" s="26"/>
      <c r="G40" s="27"/>
    </row>
    <row r="41" spans="1:7" ht="30">
      <c r="A41" s="24">
        <f t="shared" si="2"/>
        <v>28</v>
      </c>
      <c r="B41" s="25" t="s">
        <v>52</v>
      </c>
      <c r="C41" s="24" t="s">
        <v>53</v>
      </c>
      <c r="D41" s="24" t="s">
        <v>21</v>
      </c>
      <c r="E41" s="26">
        <v>96</v>
      </c>
      <c r="F41" s="26"/>
      <c r="G41" s="43"/>
    </row>
    <row r="42" spans="1:7" ht="45">
      <c r="A42" s="24">
        <f t="shared" si="2"/>
        <v>29</v>
      </c>
      <c r="B42" s="25" t="s">
        <v>54</v>
      </c>
      <c r="C42" s="24" t="s">
        <v>55</v>
      </c>
      <c r="D42" s="24" t="s">
        <v>21</v>
      </c>
      <c r="E42" s="29">
        <v>96</v>
      </c>
      <c r="F42" s="26"/>
      <c r="G42" s="43"/>
    </row>
    <row r="43" spans="1:7">
      <c r="A43" s="20"/>
      <c r="B43" s="21"/>
      <c r="C43" s="22" t="s">
        <v>56</v>
      </c>
      <c r="D43" s="20"/>
      <c r="E43" s="23"/>
      <c r="F43" s="23"/>
      <c r="G43" s="15"/>
    </row>
    <row r="44" spans="1:7" ht="45">
      <c r="A44" s="28">
        <v>30</v>
      </c>
      <c r="B44" s="41" t="s">
        <v>57</v>
      </c>
      <c r="C44" s="28" t="s">
        <v>58</v>
      </c>
      <c r="D44" s="28" t="s">
        <v>21</v>
      </c>
      <c r="E44" s="29">
        <v>831.92</v>
      </c>
      <c r="F44" s="29"/>
      <c r="G44" s="30"/>
    </row>
    <row r="45" spans="1:7" ht="45">
      <c r="A45" s="24">
        <f t="shared" si="1"/>
        <v>31</v>
      </c>
      <c r="B45" s="25" t="s">
        <v>59</v>
      </c>
      <c r="C45" s="24" t="s">
        <v>60</v>
      </c>
      <c r="D45" s="24" t="s">
        <v>61</v>
      </c>
      <c r="E45" s="26">
        <f>(74.4*6.3+(88-74.4)*(6.3+6.6)/2+(129.74-88)*6.6)*0.075</f>
        <v>62.394299999999994</v>
      </c>
      <c r="F45" s="26"/>
      <c r="G45" s="27"/>
    </row>
    <row r="46" spans="1:7" ht="30">
      <c r="A46" s="24">
        <f t="shared" si="1"/>
        <v>32</v>
      </c>
      <c r="B46" s="25" t="s">
        <v>62</v>
      </c>
      <c r="C46" s="24" t="s">
        <v>63</v>
      </c>
      <c r="D46" s="24" t="s">
        <v>21</v>
      </c>
      <c r="E46" s="26">
        <f>(74.4*6.3+(88-74.4)*(6.3+6.6)/2+(129.74-88)*6.6)</f>
        <v>831.92399999999998</v>
      </c>
      <c r="F46" s="26"/>
      <c r="G46" s="43"/>
    </row>
    <row r="47" spans="1:7" ht="30">
      <c r="A47" s="24">
        <f t="shared" si="1"/>
        <v>33</v>
      </c>
      <c r="B47" s="25" t="s">
        <v>52</v>
      </c>
      <c r="C47" s="24" t="s">
        <v>64</v>
      </c>
      <c r="D47" s="24" t="s">
        <v>21</v>
      </c>
      <c r="E47" s="26">
        <f t="shared" ref="E47:E48" si="4">(74.4*6.3+(88-74.4)*(6.3+6.6)/2+(129.74-88)*6.6)</f>
        <v>831.92399999999998</v>
      </c>
      <c r="F47" s="26"/>
      <c r="G47" s="43"/>
    </row>
    <row r="48" spans="1:7" ht="30">
      <c r="A48" s="24">
        <f t="shared" si="1"/>
        <v>34</v>
      </c>
      <c r="B48" s="25" t="s">
        <v>52</v>
      </c>
      <c r="C48" s="24" t="s">
        <v>53</v>
      </c>
      <c r="D48" s="24" t="s">
        <v>21</v>
      </c>
      <c r="E48" s="26">
        <f t="shared" si="4"/>
        <v>831.92399999999998</v>
      </c>
      <c r="F48" s="26"/>
      <c r="G48" s="43"/>
    </row>
    <row r="49" spans="1:7">
      <c r="A49" s="20"/>
      <c r="B49" s="21"/>
      <c r="C49" s="22" t="s">
        <v>65</v>
      </c>
      <c r="D49" s="20"/>
      <c r="E49" s="23"/>
      <c r="F49" s="23"/>
      <c r="G49" s="44"/>
    </row>
    <row r="50" spans="1:7" ht="30">
      <c r="A50" s="28">
        <v>35</v>
      </c>
      <c r="B50" s="41" t="s">
        <v>19</v>
      </c>
      <c r="C50" s="31" t="s">
        <v>66</v>
      </c>
      <c r="D50" s="28" t="s">
        <v>21</v>
      </c>
      <c r="E50" s="29">
        <v>47</v>
      </c>
      <c r="F50" s="29"/>
      <c r="G50" s="32"/>
    </row>
    <row r="51" spans="1:7" ht="30">
      <c r="A51" s="28">
        <f>A50+1</f>
        <v>36</v>
      </c>
      <c r="B51" s="41" t="s">
        <v>46</v>
      </c>
      <c r="C51" s="28" t="s">
        <v>67</v>
      </c>
      <c r="D51" s="28" t="s">
        <v>21</v>
      </c>
      <c r="E51" s="29">
        <v>47</v>
      </c>
      <c r="F51" s="29"/>
      <c r="G51" s="43"/>
    </row>
    <row r="52" spans="1:7" ht="60">
      <c r="A52" s="28"/>
      <c r="B52" s="41" t="s">
        <v>46</v>
      </c>
      <c r="C52" s="28" t="s">
        <v>68</v>
      </c>
      <c r="D52" s="28" t="s">
        <v>21</v>
      </c>
      <c r="E52" s="29">
        <v>9.26</v>
      </c>
      <c r="F52" s="29"/>
      <c r="G52" s="43"/>
    </row>
    <row r="53" spans="1:7" ht="30">
      <c r="A53" s="28">
        <f>A51+1</f>
        <v>37</v>
      </c>
      <c r="B53" s="41" t="s">
        <v>69</v>
      </c>
      <c r="C53" s="28" t="s">
        <v>70</v>
      </c>
      <c r="D53" s="28" t="s">
        <v>21</v>
      </c>
      <c r="E53" s="29">
        <v>56.26</v>
      </c>
      <c r="F53" s="29"/>
      <c r="G53" s="27"/>
    </row>
    <row r="54" spans="1:7" ht="30">
      <c r="A54" s="28">
        <f t="shared" si="1"/>
        <v>38</v>
      </c>
      <c r="B54" s="41" t="s">
        <v>71</v>
      </c>
      <c r="C54" s="28" t="s">
        <v>72</v>
      </c>
      <c r="D54" s="28" t="s">
        <v>21</v>
      </c>
      <c r="E54" s="29">
        <v>56.26</v>
      </c>
      <c r="F54" s="29"/>
      <c r="G54" s="43"/>
    </row>
    <row r="55" spans="1:7" ht="30">
      <c r="A55" s="28">
        <f t="shared" si="1"/>
        <v>39</v>
      </c>
      <c r="B55" s="41" t="s">
        <v>52</v>
      </c>
      <c r="C55" s="28" t="s">
        <v>73</v>
      </c>
      <c r="D55" s="28" t="s">
        <v>21</v>
      </c>
      <c r="E55" s="29">
        <v>56.26</v>
      </c>
      <c r="F55" s="29"/>
      <c r="G55" s="43"/>
    </row>
    <row r="56" spans="1:7">
      <c r="A56" s="20"/>
      <c r="B56" s="21"/>
      <c r="C56" s="20" t="s">
        <v>74</v>
      </c>
      <c r="D56" s="20"/>
      <c r="E56" s="23"/>
      <c r="F56" s="23"/>
      <c r="G56" s="44"/>
    </row>
    <row r="57" spans="1:7" ht="75">
      <c r="A57" s="24">
        <v>40</v>
      </c>
      <c r="B57" s="41" t="s">
        <v>75</v>
      </c>
      <c r="C57" s="24" t="s">
        <v>76</v>
      </c>
      <c r="D57" s="24" t="s">
        <v>77</v>
      </c>
      <c r="E57" s="26">
        <v>8.44</v>
      </c>
      <c r="F57" s="26"/>
      <c r="G57" s="27"/>
    </row>
    <row r="58" spans="1:7" ht="45">
      <c r="A58" s="24">
        <f>A57+1</f>
        <v>41</v>
      </c>
      <c r="B58" s="41" t="s">
        <v>75</v>
      </c>
      <c r="C58" s="24" t="s">
        <v>78</v>
      </c>
      <c r="D58" s="24" t="s">
        <v>25</v>
      </c>
      <c r="E58" s="26">
        <f>129.74*2*0.2</f>
        <v>51.896000000000008</v>
      </c>
      <c r="F58" s="26"/>
      <c r="G58" s="43"/>
    </row>
    <row r="59" spans="1:7" ht="45">
      <c r="A59" s="24">
        <f>A58+1</f>
        <v>42</v>
      </c>
      <c r="B59" s="25" t="s">
        <v>19</v>
      </c>
      <c r="C59" s="24" t="s">
        <v>79</v>
      </c>
      <c r="D59" s="24" t="s">
        <v>21</v>
      </c>
      <c r="E59" s="26">
        <f>129.74*2*0.25</f>
        <v>64.87</v>
      </c>
      <c r="F59" s="26"/>
      <c r="G59" s="43"/>
    </row>
    <row r="60" spans="1:7">
      <c r="A60" s="20"/>
      <c r="B60" s="21"/>
      <c r="C60" s="22" t="s">
        <v>80</v>
      </c>
      <c r="D60" s="20"/>
      <c r="E60" s="23"/>
      <c r="F60" s="23"/>
      <c r="G60" s="44"/>
    </row>
    <row r="61" spans="1:7">
      <c r="A61" s="24">
        <v>43</v>
      </c>
      <c r="B61" s="41" t="s">
        <v>81</v>
      </c>
      <c r="C61" s="24" t="s">
        <v>82</v>
      </c>
      <c r="D61" s="24" t="s">
        <v>10</v>
      </c>
      <c r="E61" s="26">
        <v>5</v>
      </c>
      <c r="F61" s="26"/>
      <c r="G61" s="43"/>
    </row>
    <row r="62" spans="1:7">
      <c r="A62" s="24">
        <f>A61+1</f>
        <v>44</v>
      </c>
      <c r="B62" s="41" t="s">
        <v>81</v>
      </c>
      <c r="C62" s="24" t="s">
        <v>83</v>
      </c>
      <c r="D62" s="24" t="s">
        <v>10</v>
      </c>
      <c r="E62" s="26">
        <v>8</v>
      </c>
      <c r="F62" s="26"/>
      <c r="G62" s="43"/>
    </row>
    <row r="63" spans="1:7" ht="30">
      <c r="A63" s="24">
        <f t="shared" ref="A63:A67" si="5">A62+1</f>
        <v>45</v>
      </c>
      <c r="B63" s="41" t="s">
        <v>81</v>
      </c>
      <c r="C63" s="24" t="s">
        <v>84</v>
      </c>
      <c r="D63" s="24" t="s">
        <v>10</v>
      </c>
      <c r="E63" s="26">
        <v>3</v>
      </c>
      <c r="F63" s="26"/>
      <c r="G63" s="43"/>
    </row>
    <row r="64" spans="1:7">
      <c r="A64" s="24">
        <f t="shared" si="5"/>
        <v>46</v>
      </c>
      <c r="B64" s="41" t="s">
        <v>81</v>
      </c>
      <c r="C64" s="24" t="s">
        <v>85</v>
      </c>
      <c r="D64" s="24" t="s">
        <v>10</v>
      </c>
      <c r="E64" s="26">
        <v>7</v>
      </c>
      <c r="F64" s="26"/>
      <c r="G64" s="43"/>
    </row>
    <row r="65" spans="1:7">
      <c r="A65" s="20"/>
      <c r="B65" s="21"/>
      <c r="C65" s="20" t="s">
        <v>86</v>
      </c>
      <c r="D65" s="20"/>
      <c r="E65" s="23"/>
      <c r="F65" s="23"/>
      <c r="G65" s="44"/>
    </row>
    <row r="66" spans="1:7">
      <c r="A66" s="24">
        <v>47</v>
      </c>
      <c r="B66" s="25" t="s">
        <v>87</v>
      </c>
      <c r="C66" s="24" t="s">
        <v>88</v>
      </c>
      <c r="D66" s="24" t="s">
        <v>21</v>
      </c>
      <c r="E66" s="26">
        <f>7*4*0.5</f>
        <v>14</v>
      </c>
      <c r="F66" s="26"/>
      <c r="G66" s="43"/>
    </row>
    <row r="67" spans="1:7" ht="45">
      <c r="A67" s="24">
        <f t="shared" si="5"/>
        <v>48</v>
      </c>
      <c r="B67" s="25" t="s">
        <v>89</v>
      </c>
      <c r="C67" s="24" t="s">
        <v>90</v>
      </c>
      <c r="D67" s="24" t="s">
        <v>10</v>
      </c>
      <c r="E67" s="26">
        <v>2</v>
      </c>
      <c r="F67" s="26"/>
      <c r="G67" s="43"/>
    </row>
    <row r="68" spans="1:7">
      <c r="A68" s="20"/>
      <c r="B68" s="21"/>
      <c r="C68" s="20" t="s">
        <v>91</v>
      </c>
      <c r="D68" s="20"/>
      <c r="E68" s="23"/>
      <c r="F68" s="23"/>
      <c r="G68" s="44"/>
    </row>
    <row r="69" spans="1:7">
      <c r="A69" s="24">
        <v>49</v>
      </c>
      <c r="B69" s="1"/>
      <c r="C69" s="45" t="s">
        <v>92</v>
      </c>
      <c r="D69" s="46" t="s">
        <v>93</v>
      </c>
      <c r="E69" s="47">
        <v>1</v>
      </c>
      <c r="F69" s="47"/>
      <c r="G69" s="48"/>
    </row>
    <row r="70" spans="1:7">
      <c r="A70" s="24"/>
      <c r="B70" s="21"/>
      <c r="C70" s="20" t="s">
        <v>94</v>
      </c>
      <c r="D70" s="20"/>
      <c r="E70" s="23"/>
      <c r="F70" s="23"/>
      <c r="G70" s="44"/>
    </row>
    <row r="71" spans="1:7" ht="135">
      <c r="A71" s="24">
        <v>50</v>
      </c>
      <c r="B71" s="49">
        <v>36900</v>
      </c>
      <c r="C71" s="50" t="s">
        <v>95</v>
      </c>
      <c r="D71" s="51" t="s">
        <v>21</v>
      </c>
      <c r="E71" s="26">
        <v>1277</v>
      </c>
      <c r="F71" s="26"/>
      <c r="G71" s="43"/>
    </row>
    <row r="72" spans="1:7">
      <c r="A72" s="24"/>
      <c r="B72" s="25"/>
      <c r="C72" s="24"/>
      <c r="D72" s="52"/>
      <c r="E72" s="53" t="s">
        <v>96</v>
      </c>
      <c r="F72" s="54"/>
      <c r="G72" s="55"/>
    </row>
    <row r="73" spans="1:7" ht="15" customHeight="1">
      <c r="A73" s="24"/>
      <c r="B73" s="25"/>
      <c r="C73" s="2"/>
      <c r="D73" s="56"/>
      <c r="E73" s="59" t="s">
        <v>97</v>
      </c>
      <c r="F73" s="60"/>
      <c r="G73" s="57"/>
    </row>
    <row r="74" spans="1:7">
      <c r="B74" s="1"/>
      <c r="G74" s="58"/>
    </row>
    <row r="75" spans="1:7">
      <c r="B75" s="1"/>
      <c r="G75" s="58"/>
    </row>
  </sheetData>
  <mergeCells count="2">
    <mergeCell ref="E72:F72"/>
    <mergeCell ref="E73:F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Ziółkowski</dc:creator>
  <cp:lastModifiedBy>P. Ziółkowski</cp:lastModifiedBy>
  <dcterms:created xsi:type="dcterms:W3CDTF">2020-10-01T05:47:26Z</dcterms:created>
  <dcterms:modified xsi:type="dcterms:W3CDTF">2020-10-01T05:50:13Z</dcterms:modified>
</cp:coreProperties>
</file>